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showHorizontalScroll="0" showVerticalScroll="0" showSheetTabs="0" xWindow="0" yWindow="60" windowWidth="17250" windowHeight="5595" tabRatio="241"/>
  </bookViews>
  <sheets>
    <sheet name="גיליון1" sheetId="1" r:id="rId1"/>
    <sheet name="גיליון2" sheetId="2" r:id="rId2"/>
    <sheet name="גיליון3" sheetId="3" r:id="rId3"/>
  </sheets>
  <definedNames>
    <definedName name="_xlnm.Print_Area" localSheetId="0">גיליון1!$A$1:$N$67</definedName>
  </definedNames>
  <calcPr calcId="145621"/>
</workbook>
</file>

<file path=xl/calcChain.xml><?xml version="1.0" encoding="utf-8"?>
<calcChain xmlns="http://schemas.openxmlformats.org/spreadsheetml/2006/main">
  <c r="K8" i="1" l="1"/>
  <c r="H10" i="1"/>
  <c r="E9" i="1"/>
  <c r="B15" i="1"/>
  <c r="H30" i="1" l="1"/>
  <c r="K9" i="1"/>
  <c r="L9" i="1" s="1"/>
  <c r="K10" i="1"/>
  <c r="K30" i="1"/>
  <c r="E10" i="1"/>
  <c r="F10" i="1" s="1"/>
  <c r="H8" i="1"/>
  <c r="I8" i="1" s="1"/>
  <c r="E8" i="1"/>
  <c r="F8" i="1" s="1"/>
  <c r="H9" i="1"/>
  <c r="I9" i="1" s="1"/>
  <c r="E30" i="1"/>
  <c r="I10" i="1"/>
  <c r="L10" i="1"/>
  <c r="F9" i="1"/>
  <c r="L8" i="1"/>
  <c r="M9" i="1" l="1"/>
  <c r="K33" i="1"/>
  <c r="M10" i="1"/>
  <c r="K34" i="1"/>
  <c r="M8" i="1"/>
  <c r="K32" i="1"/>
  <c r="J10" i="1"/>
  <c r="H34" i="1"/>
  <c r="J9" i="1"/>
  <c r="H33" i="1"/>
  <c r="J8" i="1"/>
  <c r="H32" i="1"/>
  <c r="G9" i="1"/>
  <c r="E33" i="1"/>
  <c r="G8" i="1"/>
  <c r="E32" i="1"/>
  <c r="G10" i="1"/>
  <c r="E34" i="1"/>
  <c r="B32" i="1"/>
  <c r="B31" i="1"/>
  <c r="B17" i="1"/>
  <c r="E42" i="1" l="1"/>
  <c r="K42" i="1"/>
  <c r="L42" i="1" s="1"/>
  <c r="H42" i="1"/>
  <c r="I42" i="1" s="1"/>
  <c r="K40" i="1"/>
  <c r="L40" i="1" s="1"/>
  <c r="E40" i="1"/>
  <c r="H40" i="1"/>
  <c r="I40" i="1" s="1"/>
  <c r="E41" i="1"/>
  <c r="K41" i="1"/>
  <c r="L41" i="1" s="1"/>
  <c r="H41" i="1"/>
  <c r="I41" i="1" s="1"/>
  <c r="B35" i="1"/>
  <c r="B16" i="1"/>
  <c r="B18" i="1" s="1"/>
  <c r="B20" i="1" l="1"/>
  <c r="B40" i="1"/>
  <c r="M42" i="1"/>
  <c r="J40" i="1"/>
  <c r="M40" i="1"/>
  <c r="M41" i="1"/>
  <c r="J41" i="1"/>
  <c r="J42" i="1"/>
  <c r="F33" i="1"/>
  <c r="G33" i="1" s="1"/>
  <c r="I32" i="1"/>
  <c r="L33" i="1"/>
  <c r="M33" i="1" s="1"/>
  <c r="F34" i="1"/>
  <c r="G34" i="1" s="1"/>
  <c r="F32" i="1"/>
  <c r="G32" i="1" s="1"/>
  <c r="L32" i="1"/>
  <c r="M32" i="1" s="1"/>
  <c r="L34" i="1"/>
  <c r="M34" i="1" s="1"/>
  <c r="I33" i="1"/>
  <c r="I34" i="1"/>
  <c r="B22" i="1" l="1"/>
  <c r="B24" i="1" s="1"/>
  <c r="J32" i="1"/>
  <c r="F40" i="1"/>
  <c r="G40" i="1" s="1"/>
  <c r="J34" i="1"/>
  <c r="F42" i="1"/>
  <c r="G42" i="1" s="1"/>
  <c r="J33" i="1"/>
  <c r="F41" i="1"/>
  <c r="G41" i="1" s="1"/>
  <c r="B25" i="1" l="1"/>
  <c r="B23" i="1" s="1"/>
  <c r="B34" i="1"/>
  <c r="B36" i="1" s="1"/>
  <c r="B7" i="1"/>
  <c r="B42" i="1" l="1"/>
  <c r="B44" i="1" s="1"/>
  <c r="B38" i="1"/>
</calcChain>
</file>

<file path=xl/sharedStrings.xml><?xml version="1.0" encoding="utf-8"?>
<sst xmlns="http://schemas.openxmlformats.org/spreadsheetml/2006/main" count="94" uniqueCount="66">
  <si>
    <t>Switzerland, Leukerbad Project</t>
  </si>
  <si>
    <t>Flat Size-</t>
  </si>
  <si>
    <t>Balcony Size-</t>
  </si>
  <si>
    <t>Total Size-</t>
  </si>
  <si>
    <t>Beds-</t>
  </si>
  <si>
    <t>Total Price-</t>
  </si>
  <si>
    <t>Gross Income-</t>
  </si>
  <si>
    <t>Bed per Night Rate-</t>
  </si>
  <si>
    <t>Occupancy-</t>
  </si>
  <si>
    <t>Management Fee-</t>
  </si>
  <si>
    <t>25% of the Gross Income</t>
  </si>
  <si>
    <t>Maintainance Costs-</t>
  </si>
  <si>
    <t>Net Income before Financing-</t>
  </si>
  <si>
    <t>Financing-</t>
  </si>
  <si>
    <t>LTV-</t>
  </si>
  <si>
    <t>Cash Invested-</t>
  </si>
  <si>
    <t>Loan Amount-</t>
  </si>
  <si>
    <t>Financing Costs- (Capital+Interest)</t>
  </si>
  <si>
    <t>Interest Rate-</t>
  </si>
  <si>
    <t>a year</t>
  </si>
  <si>
    <t>Years-</t>
  </si>
  <si>
    <t>Net Income including Financing-</t>
  </si>
  <si>
    <t>ROI including financing-</t>
  </si>
  <si>
    <t>Loan Capital Saving-</t>
  </si>
  <si>
    <t>first year</t>
  </si>
  <si>
    <t>ROI W/C</t>
  </si>
  <si>
    <t>Bed Price per Night/Occupancy</t>
  </si>
  <si>
    <t>Gross Income</t>
  </si>
  <si>
    <t>ROI</t>
  </si>
  <si>
    <t>Net Income</t>
  </si>
  <si>
    <t>Sensitivity Table- with Leverage</t>
  </si>
  <si>
    <t>Sensitivity Table- without Leverage</t>
  </si>
  <si>
    <t>Net Income before financing</t>
  </si>
  <si>
    <t>Net income after Leverage</t>
  </si>
  <si>
    <t>Days a year</t>
  </si>
  <si>
    <t>*Remarks: </t>
  </si>
  <si>
    <t>5. The price and its occupancy are strongly influenced by the condition and management of the property </t>
  </si>
  <si>
    <t>6. The income calculations are based on number of beds.</t>
  </si>
  <si>
    <t>9.Attention: ROI with a loan depends of course on the occupancy and the rate per bed and will change according the tables above. See estimated income for the various cases in the tables above.</t>
  </si>
  <si>
    <t>Investors Age</t>
  </si>
  <si>
    <t>Age Sensitivity Table- with Leverage. Occupancy of 175 nights a year</t>
  </si>
  <si>
    <t>40- פירעון קרן שנתי של 2% בממוצע</t>
  </si>
  <si>
    <t>50- פירעון קרן שנתי של 3% בממוצע</t>
  </si>
  <si>
    <t>60-  פירעון קרן שנתי של 6% בממוצע</t>
  </si>
  <si>
    <t xml:space="preserve">Purchaser must pay attention to sensativity analysis tables in the specipic excel of the appartment, that reflect potential financial results, since occupancy and rate per bed may be lower, </t>
  </si>
  <si>
    <t>1. The financial results are based on the performance of the management company, which will create a positive reputation for the property and the</t>
  </si>
  <si>
    <t>The occupancy rates and the bedprices are based accordingly.</t>
  </si>
  <si>
    <t>2. The Renovation and the upgrade of the property will influence the nightly rates and occupancy after two years of activity.</t>
  </si>
  <si>
    <t>3. An estimated occupancy of 175 nights a year. This might be higher or lower.</t>
  </si>
  <si>
    <t>4. An estimated price per bed on a renovated flat in this area is 55 eur.</t>
  </si>
  <si>
    <t>7. For your confort, we have created a table and a case study here showing projected income and expenses based on occupancy and bedpricing </t>
  </si>
  <si>
    <t xml:space="preserve">8. Important to notice that this table is from the third year and forward, the first two years are years were the reputation is being created. </t>
  </si>
  <si>
    <t>10. Leverage shall be based on bank's approval based on spesifics parameters of the purchaser hence caculations are only an estemation.</t>
  </si>
  <si>
    <t>11. equibvalent sq/m- Flat size+50% of balcony size</t>
  </si>
  <si>
    <t>loan terms are according to the lendding bank and are determand for each indevidule lender according to the banks' sole descretion.</t>
  </si>
  <si>
    <t>100 Fr. per 1 Sq/m of the Flat Size</t>
  </si>
  <si>
    <t xml:space="preserve"> Sq/m</t>
  </si>
  <si>
    <t>Profit sharing</t>
  </si>
  <si>
    <t xml:space="preserve">12. finance based on assamption af 30 years loan- 2% interest + 2% yearly return of principle (since 60% of the capital shall be until lender is 70 years old). The older the lender </t>
  </si>
  <si>
    <t>is the higher is his yearly return: age 50- loan period 20 years, yearly return 3%. age 55- loan period 15 years, yearly return 4%. age 60- loan period 10 years, yearly return 6%.</t>
  </si>
  <si>
    <t>Apartment #</t>
  </si>
  <si>
    <r>
      <rPr>
        <b/>
        <u/>
        <sz val="12"/>
        <color theme="1"/>
        <rFont val="Times New Roman"/>
        <family val="1"/>
        <scheme val="major"/>
      </rPr>
      <t>Attention:</t>
    </r>
    <r>
      <rPr>
        <sz val="12"/>
        <color theme="1"/>
        <rFont val="Times New Roman"/>
        <family val="1"/>
        <scheme val="major"/>
      </rPr>
      <t xml:space="preserve"> If yearly return on income before leverage is higher then 8%, Seller in entitled to get 33% from the income that exceeds the 8% income. The sevsitivity tables reflect the gross income (including the seller's part) and do not reflect the deduction of the seller's part, hence for an acurate ROI in cases of ROI higher then 8% please see the data in the left two columns (begining with the words "Apartement #")</t>
    </r>
  </si>
  <si>
    <t>11.01.2018</t>
  </si>
  <si>
    <t>ROI without financing and Profit Sharing-</t>
  </si>
  <si>
    <t>ROI without financing and including Profit Sharing-</t>
  </si>
  <si>
    <t>Net income before financing and including profit sharing</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</si>
</sst>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 #,##0.00_ ;_ * \-#,##0.00_ ;_ * &quot;-&quot;??_ ;_ @_ "/>
    <numFmt numFmtId="164" formatCode="[$Fr.-807]\ #,##0"/>
    <numFmt numFmtId="165" formatCode="_ * #,##0_ ;_ * \-#,##0_ ;_ * &quot;-&quot;??_ ;_ @_ "/>
    <numFmt numFmtId="166" formatCode="#,##0.0_ ;\-#,##0.0\ "/>
    <numFmt numFmtId="167" formatCode="0.00000%"/>
  </numFmts>
  <fonts count="15" x14ac:knownFonts="1">
    <font>
      <sz val="11"/>
      <color theme="1"/>
      <name val="Arial"/>
      <family val="2"/>
      <charset val="177"/>
      <scheme val="minor"/>
    </font>
    <font>
      <sz val="11"/>
      <color theme="1"/>
      <name val="Arial"/>
      <family val="2"/>
      <charset val="177"/>
      <scheme val="minor"/>
    </font>
    <font>
      <sz val="12"/>
      <color theme="1"/>
      <name val="Times New Roman"/>
      <family val="1"/>
      <scheme val="major"/>
    </font>
    <font>
      <b/>
      <u/>
      <sz val="12"/>
      <color theme="1"/>
      <name val="Times New Roman"/>
      <family val="1"/>
      <scheme val="major"/>
    </font>
    <font>
      <sz val="14"/>
      <color theme="1"/>
      <name val="Times New Roman"/>
      <family val="1"/>
      <scheme val="major"/>
    </font>
    <font>
      <b/>
      <u/>
      <sz val="14"/>
      <name val="Times New Roman"/>
      <family val="1"/>
      <scheme val="major"/>
    </font>
    <font>
      <b/>
      <sz val="14"/>
      <name val="Times New Roman"/>
      <family val="1"/>
      <scheme val="major"/>
    </font>
    <font>
      <sz val="14"/>
      <name val="Times New Roman"/>
      <family val="1"/>
      <scheme val="major"/>
    </font>
    <font>
      <b/>
      <sz val="14"/>
      <color theme="1"/>
      <name val="Arial"/>
      <family val="2"/>
      <scheme val="minor"/>
    </font>
    <font>
      <b/>
      <sz val="14"/>
      <color theme="1"/>
      <name val="Times New Roman"/>
      <family val="1"/>
      <scheme val="major"/>
    </font>
    <font>
      <u/>
      <sz val="14"/>
      <color theme="1"/>
      <name val="Times New Roman"/>
      <family val="1"/>
      <scheme val="major"/>
    </font>
    <font>
      <b/>
      <u/>
      <sz val="14"/>
      <color theme="1"/>
      <name val="Times New Roman"/>
      <family val="1"/>
      <scheme val="major"/>
    </font>
    <font>
      <b/>
      <u/>
      <sz val="14"/>
      <color theme="1"/>
      <name val="Arial"/>
      <family val="2"/>
      <scheme val="minor"/>
    </font>
    <font>
      <sz val="14"/>
      <color rgb="FFFF0000"/>
      <name val="Times New Roman"/>
      <family val="1"/>
      <scheme val="major"/>
    </font>
    <font>
      <sz val="14"/>
      <color theme="1"/>
      <name val="Arial"/>
      <family val="2"/>
      <scheme val="minor"/>
    </font>
  </fonts>
  <fills count="3">
    <fill>
      <patternFill patternType="none"/>
    </fill>
    <fill>
      <patternFill patternType="gray125"/>
    </fill>
    <fill>
      <patternFill patternType="solid">
        <fgColor rgb="FFFFFF00"/>
        <bgColor indexed="64"/>
      </patternFill>
    </fill>
  </fills>
  <borders count="11">
    <border>
      <left/>
      <right/>
      <top/>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3">
    <xf numFmtId="0" fontId="0" fillId="0" borderId="0"/>
    <xf numFmtId="9" fontId="1" fillId="0" borderId="0" applyFont="0" applyFill="0" applyBorder="0" applyAlignment="0" applyProtection="0"/>
    <xf numFmtId="43" fontId="1" fillId="0" borderId="0" applyFont="0" applyFill="0" applyBorder="0" applyAlignment="0" applyProtection="0"/>
  </cellStyleXfs>
  <cellXfs count="94">
    <xf numFmtId="0" fontId="0" fillId="0" borderId="0" xfId="0"/>
    <xf numFmtId="0" fontId="4" fillId="0" borderId="0" xfId="0" applyFont="1"/>
    <xf numFmtId="0" fontId="6" fillId="0" borderId="0" xfId="0" applyFont="1" applyFill="1"/>
    <xf numFmtId="0" fontId="6" fillId="0" borderId="0" xfId="0" applyFont="1" applyFill="1" applyAlignment="1">
      <alignment horizontal="center"/>
    </xf>
    <xf numFmtId="0" fontId="7" fillId="0" borderId="0" xfId="0" applyFont="1" applyFill="1"/>
    <xf numFmtId="2" fontId="4" fillId="0" borderId="0" xfId="0" applyNumberFormat="1" applyFont="1" applyAlignment="1">
      <alignment horizontal="center"/>
    </xf>
    <xf numFmtId="0" fontId="8" fillId="0" borderId="0" xfId="0" applyFont="1" applyAlignment="1">
      <alignment horizontal="left"/>
    </xf>
    <xf numFmtId="0" fontId="4" fillId="0" borderId="6" xfId="0" applyFont="1" applyBorder="1"/>
    <xf numFmtId="0" fontId="4" fillId="0" borderId="0" xfId="0" applyFont="1" applyBorder="1"/>
    <xf numFmtId="0" fontId="4" fillId="0" borderId="7" xfId="0" applyFont="1" applyBorder="1"/>
    <xf numFmtId="2" fontId="9" fillId="0" borderId="1" xfId="0" applyNumberFormat="1" applyFont="1" applyBorder="1" applyAlignment="1">
      <alignment horizontal="center"/>
    </xf>
    <xf numFmtId="9" fontId="5" fillId="0" borderId="8" xfId="0" applyNumberFormat="1" applyFont="1" applyFill="1" applyBorder="1" applyAlignment="1">
      <alignment wrapText="1"/>
    </xf>
    <xf numFmtId="9" fontId="5" fillId="0" borderId="9" xfId="0" applyNumberFormat="1" applyFont="1" applyFill="1" applyBorder="1" applyAlignment="1">
      <alignment wrapText="1"/>
    </xf>
    <xf numFmtId="9" fontId="5" fillId="0" borderId="10" xfId="0" applyNumberFormat="1" applyFont="1" applyFill="1" applyBorder="1"/>
    <xf numFmtId="164" fontId="5" fillId="0" borderId="6" xfId="0" applyNumberFormat="1" applyFont="1" applyFill="1" applyBorder="1" applyAlignment="1">
      <alignment horizontal="center"/>
    </xf>
    <xf numFmtId="164" fontId="4" fillId="0" borderId="6" xfId="0" applyNumberFormat="1" applyFont="1" applyBorder="1"/>
    <xf numFmtId="164" fontId="4" fillId="0" borderId="0" xfId="0" applyNumberFormat="1" applyFont="1" applyBorder="1"/>
    <xf numFmtId="10" fontId="4" fillId="0" borderId="7" xfId="1" applyNumberFormat="1" applyFont="1" applyBorder="1"/>
    <xf numFmtId="0" fontId="9" fillId="0" borderId="0" xfId="0" applyFont="1" applyAlignment="1">
      <alignment horizontal="center"/>
    </xf>
    <xf numFmtId="164" fontId="6" fillId="2" borderId="6" xfId="0" applyNumberFormat="1" applyFont="1" applyFill="1" applyBorder="1"/>
    <xf numFmtId="164" fontId="6" fillId="2" borderId="0" xfId="0" applyNumberFormat="1" applyFont="1" applyFill="1" applyBorder="1"/>
    <xf numFmtId="10" fontId="6" fillId="2" borderId="7" xfId="1" applyNumberFormat="1" applyFont="1" applyFill="1" applyBorder="1"/>
    <xf numFmtId="164" fontId="9" fillId="0" borderId="0" xfId="0" applyNumberFormat="1" applyFont="1" applyAlignment="1">
      <alignment horizontal="center"/>
    </xf>
    <xf numFmtId="164" fontId="5" fillId="0" borderId="8" xfId="0" applyNumberFormat="1" applyFont="1" applyFill="1" applyBorder="1" applyAlignment="1">
      <alignment horizontal="center"/>
    </xf>
    <xf numFmtId="164" fontId="4" fillId="0" borderId="8" xfId="0" applyNumberFormat="1" applyFont="1" applyBorder="1"/>
    <xf numFmtId="164" fontId="4" fillId="0" borderId="9" xfId="0" applyNumberFormat="1" applyFont="1" applyBorder="1"/>
    <xf numFmtId="10" fontId="4" fillId="0" borderId="10" xfId="1" applyNumberFormat="1" applyFont="1" applyBorder="1"/>
    <xf numFmtId="1" fontId="9" fillId="0" borderId="0" xfId="0" applyNumberFormat="1" applyFont="1" applyAlignment="1">
      <alignment horizontal="center"/>
    </xf>
    <xf numFmtId="164" fontId="6" fillId="0" borderId="0" xfId="0" applyNumberFormat="1" applyFont="1" applyAlignment="1">
      <alignment horizontal="center"/>
    </xf>
    <xf numFmtId="164" fontId="4" fillId="0" borderId="0" xfId="0" applyNumberFormat="1" applyFont="1" applyAlignment="1">
      <alignment horizontal="center"/>
    </xf>
    <xf numFmtId="0" fontId="9" fillId="0" borderId="0" xfId="0" applyFont="1" applyAlignment="1">
      <alignment wrapText="1"/>
    </xf>
    <xf numFmtId="164" fontId="6" fillId="2" borderId="2" xfId="0" applyNumberFormat="1" applyFont="1" applyFill="1" applyBorder="1" applyAlignment="1">
      <alignment horizontal="center"/>
    </xf>
    <xf numFmtId="0" fontId="9" fillId="0" borderId="0" xfId="0" applyFont="1"/>
    <xf numFmtId="164" fontId="9" fillId="0" borderId="0" xfId="0" applyNumberFormat="1" applyFont="1" applyBorder="1" applyAlignment="1">
      <alignment horizontal="center"/>
    </xf>
    <xf numFmtId="10" fontId="6" fillId="2" borderId="0" xfId="1" applyNumberFormat="1" applyFont="1" applyFill="1" applyAlignment="1">
      <alignment horizontal="center"/>
    </xf>
    <xf numFmtId="167" fontId="4" fillId="0" borderId="0" xfId="1" applyNumberFormat="1" applyFont="1"/>
    <xf numFmtId="9" fontId="9" fillId="0" borderId="0" xfId="0" applyNumberFormat="1" applyFont="1" applyAlignment="1">
      <alignment horizontal="center"/>
    </xf>
    <xf numFmtId="0" fontId="4" fillId="0" borderId="3" xfId="0" applyFont="1" applyBorder="1"/>
    <xf numFmtId="9" fontId="9" fillId="0" borderId="4" xfId="0" applyNumberFormat="1" applyFont="1" applyBorder="1" applyAlignment="1">
      <alignment horizontal="center"/>
    </xf>
    <xf numFmtId="0" fontId="4" fillId="0" borderId="5" xfId="0" applyFont="1" applyBorder="1"/>
    <xf numFmtId="0" fontId="4" fillId="0" borderId="8" xfId="0" applyFont="1" applyBorder="1"/>
    <xf numFmtId="0" fontId="9" fillId="0" borderId="9" xfId="0" applyFont="1" applyBorder="1" applyAlignment="1">
      <alignment horizontal="center"/>
    </xf>
    <xf numFmtId="0" fontId="4" fillId="0" borderId="10" xfId="0" applyFont="1" applyBorder="1"/>
    <xf numFmtId="9" fontId="5" fillId="0" borderId="8" xfId="0" applyNumberFormat="1" applyFont="1" applyFill="1" applyBorder="1" applyAlignment="1">
      <alignment horizontal="center" vertical="center" wrapText="1"/>
    </xf>
    <xf numFmtId="9" fontId="5" fillId="0" borderId="9" xfId="0" applyNumberFormat="1" applyFont="1" applyFill="1" applyBorder="1" applyAlignment="1">
      <alignment horizontal="center" vertical="center" wrapText="1"/>
    </xf>
    <xf numFmtId="9" fontId="5" fillId="0" borderId="10" xfId="0" applyNumberFormat="1" applyFont="1" applyFill="1" applyBorder="1" applyAlignment="1">
      <alignment horizontal="center" vertical="center" wrapText="1"/>
    </xf>
    <xf numFmtId="9" fontId="5" fillId="0" borderId="10" xfId="0" applyNumberFormat="1" applyFont="1" applyFill="1" applyBorder="1" applyAlignment="1">
      <alignment horizontal="center" vertical="center"/>
    </xf>
    <xf numFmtId="0" fontId="4" fillId="0" borderId="0" xfId="0" applyFont="1" applyAlignment="1">
      <alignment wrapText="1"/>
    </xf>
    <xf numFmtId="164" fontId="4" fillId="0" borderId="0" xfId="0" applyNumberFormat="1" applyFont="1" applyFill="1" applyAlignment="1">
      <alignment horizontal="center"/>
    </xf>
    <xf numFmtId="0" fontId="6" fillId="0" borderId="0" xfId="0" applyFont="1" applyFill="1" applyAlignment="1">
      <alignment wrapText="1"/>
    </xf>
    <xf numFmtId="164" fontId="6" fillId="0" borderId="0" xfId="0" applyNumberFormat="1" applyFont="1" applyFill="1" applyAlignment="1">
      <alignment horizontal="center"/>
    </xf>
    <xf numFmtId="10" fontId="6" fillId="0" borderId="0" xfId="1" applyNumberFormat="1" applyFont="1" applyFill="1" applyAlignment="1">
      <alignment horizontal="center"/>
    </xf>
    <xf numFmtId="0" fontId="11" fillId="0" borderId="0" xfId="0" applyFont="1"/>
    <xf numFmtId="0" fontId="4" fillId="0" borderId="0" xfId="0" applyFont="1" applyAlignment="1">
      <alignment vertical="center"/>
    </xf>
    <xf numFmtId="0" fontId="12" fillId="0" borderId="0" xfId="0" applyFont="1"/>
    <xf numFmtId="0" fontId="14" fillId="0" borderId="0" xfId="0" applyFont="1" applyBorder="1" applyAlignment="1"/>
    <xf numFmtId="0" fontId="13" fillId="0" borderId="0" xfId="0" applyFont="1" applyBorder="1"/>
    <xf numFmtId="0" fontId="14" fillId="0" borderId="0" xfId="0" applyFont="1" applyBorder="1"/>
    <xf numFmtId="0" fontId="13" fillId="0" borderId="0" xfId="0" applyFont="1"/>
    <xf numFmtId="0" fontId="14" fillId="0" borderId="0" xfId="0" applyFont="1"/>
    <xf numFmtId="0" fontId="4" fillId="0" borderId="0" xfId="0" applyFont="1" applyFill="1"/>
    <xf numFmtId="0" fontId="4" fillId="0" borderId="0" xfId="0" applyFont="1" applyFill="1" applyAlignment="1">
      <alignment vertical="center"/>
    </xf>
    <xf numFmtId="0" fontId="14" fillId="0" borderId="0" xfId="0" applyFont="1" applyFill="1"/>
    <xf numFmtId="0" fontId="4" fillId="0" borderId="0" xfId="0" applyFont="1" applyFill="1" applyAlignment="1">
      <alignment horizontal="right" readingOrder="2"/>
    </xf>
    <xf numFmtId="166" fontId="4" fillId="0" borderId="0" xfId="0" applyNumberFormat="1" applyFont="1" applyAlignment="1">
      <alignment vertical="center"/>
    </xf>
    <xf numFmtId="0" fontId="14" fillId="0" borderId="0" xfId="0" applyFont="1" applyAlignment="1">
      <alignment horizontal="left"/>
    </xf>
    <xf numFmtId="10" fontId="14" fillId="0" borderId="0" xfId="1" applyNumberFormat="1" applyFont="1"/>
    <xf numFmtId="10" fontId="4" fillId="0" borderId="0" xfId="1" applyNumberFormat="1" applyFont="1"/>
    <xf numFmtId="0" fontId="5" fillId="0" borderId="0" xfId="0" applyFont="1" applyFill="1" applyAlignment="1"/>
    <xf numFmtId="164" fontId="4" fillId="0" borderId="0" xfId="0" applyNumberFormat="1" applyFont="1"/>
    <xf numFmtId="0" fontId="10" fillId="0" borderId="0" xfId="0" applyFont="1" applyAlignment="1">
      <alignment wrapText="1"/>
    </xf>
    <xf numFmtId="0" fontId="9" fillId="0" borderId="0" xfId="0" applyFont="1" applyBorder="1" applyAlignment="1">
      <alignment horizontal="center"/>
    </xf>
    <xf numFmtId="10" fontId="4" fillId="0" borderId="0" xfId="1" applyNumberFormat="1" applyFont="1" applyAlignment="1">
      <alignment horizontal="center"/>
    </xf>
    <xf numFmtId="165" fontId="6" fillId="0" borderId="3" xfId="2" applyNumberFormat="1" applyFont="1" applyFill="1" applyBorder="1" applyAlignment="1">
      <alignment horizontal="left" vertical="center" wrapText="1" indent="6" readingOrder="2"/>
    </xf>
    <xf numFmtId="165" fontId="6" fillId="0" borderId="4" xfId="2" applyNumberFormat="1" applyFont="1" applyFill="1" applyBorder="1" applyAlignment="1">
      <alignment horizontal="left" vertical="center" wrapText="1" indent="6" readingOrder="2"/>
    </xf>
    <xf numFmtId="165" fontId="6" fillId="0" borderId="5" xfId="2" applyNumberFormat="1" applyFont="1" applyFill="1" applyBorder="1" applyAlignment="1">
      <alignment horizontal="left" vertical="center" wrapText="1" indent="6" readingOrder="2"/>
    </xf>
    <xf numFmtId="165" fontId="6" fillId="0" borderId="3" xfId="2" applyNumberFormat="1" applyFont="1" applyFill="1" applyBorder="1" applyAlignment="1">
      <alignment horizontal="left" vertical="center" wrapText="1" indent="7" readingOrder="2"/>
    </xf>
    <xf numFmtId="165" fontId="6" fillId="0" borderId="4" xfId="2" applyNumberFormat="1" applyFont="1" applyFill="1" applyBorder="1" applyAlignment="1">
      <alignment horizontal="left" vertical="center" wrapText="1" indent="7" readingOrder="2"/>
    </xf>
    <xf numFmtId="165" fontId="6" fillId="0" borderId="5" xfId="2" applyNumberFormat="1" applyFont="1" applyFill="1" applyBorder="1" applyAlignment="1">
      <alignment horizontal="left" vertical="center" wrapText="1" indent="7" readingOrder="2"/>
    </xf>
    <xf numFmtId="0" fontId="5" fillId="0" borderId="3"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8" fillId="0" borderId="0" xfId="0" applyFont="1" applyAlignment="1">
      <alignment horizontal="left" wrapText="1"/>
    </xf>
    <xf numFmtId="0" fontId="8" fillId="0" borderId="0" xfId="0" applyFont="1" applyFill="1" applyAlignment="1">
      <alignment horizontal="left" wrapText="1"/>
    </xf>
    <xf numFmtId="0" fontId="5" fillId="0" borderId="0" xfId="0" applyFont="1" applyFill="1" applyAlignment="1">
      <alignment horizontal="center"/>
    </xf>
    <xf numFmtId="0" fontId="2" fillId="0" borderId="0" xfId="0" applyFont="1" applyAlignment="1">
      <alignment horizontal="left" vertical="top" wrapText="1"/>
    </xf>
    <xf numFmtId="0" fontId="5" fillId="0" borderId="3" xfId="0" applyFont="1" applyFill="1" applyBorder="1" applyAlignment="1">
      <alignment horizontal="center"/>
    </xf>
    <xf numFmtId="0" fontId="5" fillId="0" borderId="4" xfId="0" applyFont="1" applyFill="1" applyBorder="1" applyAlignment="1">
      <alignment horizontal="center"/>
    </xf>
    <xf numFmtId="0" fontId="5" fillId="0" borderId="5" xfId="0" applyFont="1" applyFill="1" applyBorder="1" applyAlignment="1">
      <alignment horizontal="center"/>
    </xf>
    <xf numFmtId="165" fontId="6" fillId="0" borderId="3" xfId="2" applyNumberFormat="1" applyFont="1" applyFill="1" applyBorder="1" applyAlignment="1">
      <alignment horizontal="right" vertical="center" wrapText="1" readingOrder="2"/>
    </xf>
    <xf numFmtId="165" fontId="6" fillId="0" borderId="4" xfId="2" applyNumberFormat="1" applyFont="1" applyFill="1" applyBorder="1" applyAlignment="1">
      <alignment horizontal="right" vertical="center" wrapText="1" readingOrder="2"/>
    </xf>
    <xf numFmtId="165" fontId="6" fillId="0" borderId="5" xfId="2" applyNumberFormat="1" applyFont="1" applyFill="1" applyBorder="1" applyAlignment="1">
      <alignment horizontal="right" vertical="center" wrapText="1" readingOrder="2"/>
    </xf>
    <xf numFmtId="165" fontId="6" fillId="0" borderId="3" xfId="2" applyNumberFormat="1" applyFont="1" applyFill="1" applyBorder="1" applyAlignment="1">
      <alignment horizontal="left" vertical="center" wrapText="1" indent="8" readingOrder="2"/>
    </xf>
    <xf numFmtId="165" fontId="6" fillId="0" borderId="4" xfId="2" applyNumberFormat="1" applyFont="1" applyFill="1" applyBorder="1" applyAlignment="1">
      <alignment horizontal="left" vertical="center" wrapText="1" indent="8" readingOrder="2"/>
    </xf>
    <xf numFmtId="165" fontId="6" fillId="0" borderId="5" xfId="2" applyNumberFormat="1" applyFont="1" applyFill="1" applyBorder="1" applyAlignment="1">
      <alignment horizontal="left" vertical="center" wrapText="1" indent="8" readingOrder="2"/>
    </xf>
  </cellXfs>
  <cellStyles count="3">
    <cellStyle name="Comma" xfId="2" builtinId="3"/>
    <cellStyle name="Normal" xfId="0" builtinId="0"/>
    <cellStyle name="Percent" xfId="1" builtinId="5"/>
  </cellStyles>
  <dxfs count="0"/>
  <tableStyles count="0" defaultTableStyle="TableStyleMedium2" defaultPivotStyle="PivotStyleLight16"/>
  <colors>
    <mruColors>
      <color rgb="FFA7D9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20"/>
  <sheetViews>
    <sheetView tabSelected="1" zoomScale="80" zoomScaleNormal="80" workbookViewId="0"/>
  </sheetViews>
  <sheetFormatPr defaultColWidth="12.375" defaultRowHeight="18.75" x14ac:dyDescent="0.3"/>
  <cols>
    <col min="1" max="1" width="17.625" style="1" customWidth="1"/>
    <col min="2" max="2" width="13.125" style="1" customWidth="1"/>
    <col min="3" max="16384" width="12.375" style="1"/>
  </cols>
  <sheetData>
    <row r="1" spans="1:17" x14ac:dyDescent="0.3">
      <c r="A1" s="1" t="s">
        <v>62</v>
      </c>
    </row>
    <row r="2" spans="1:17" x14ac:dyDescent="0.3">
      <c r="A2" s="83" t="s">
        <v>0</v>
      </c>
      <c r="B2" s="83"/>
      <c r="C2" s="83"/>
      <c r="D2" s="83"/>
      <c r="E2" s="83"/>
      <c r="F2" s="83"/>
      <c r="G2" s="83"/>
      <c r="H2" s="83"/>
      <c r="I2" s="83"/>
      <c r="J2" s="83"/>
      <c r="K2" s="83"/>
      <c r="L2" s="83"/>
      <c r="M2" s="83"/>
      <c r="N2" s="68"/>
      <c r="O2" s="68"/>
      <c r="P2" s="68"/>
      <c r="Q2" s="68"/>
    </row>
    <row r="3" spans="1:17" ht="19.5" thickBot="1" x14ac:dyDescent="0.35"/>
    <row r="4" spans="1:17" x14ac:dyDescent="0.3">
      <c r="A4" s="2" t="s">
        <v>60</v>
      </c>
      <c r="B4" s="3">
        <v>2</v>
      </c>
      <c r="C4" s="4"/>
      <c r="D4" s="85" t="s">
        <v>31</v>
      </c>
      <c r="E4" s="86"/>
      <c r="F4" s="86"/>
      <c r="G4" s="86"/>
      <c r="H4" s="86"/>
      <c r="I4" s="86"/>
      <c r="J4" s="86"/>
      <c r="K4" s="86"/>
      <c r="L4" s="86"/>
      <c r="M4" s="87"/>
    </row>
    <row r="5" spans="1:17" ht="19.5" thickBot="1" x14ac:dyDescent="0.35">
      <c r="A5" s="1" t="s">
        <v>1</v>
      </c>
      <c r="B5" s="5">
        <v>21.5</v>
      </c>
      <c r="C5" s="6" t="s">
        <v>56</v>
      </c>
      <c r="D5" s="7"/>
      <c r="E5" s="8"/>
      <c r="F5" s="8"/>
      <c r="G5" s="8"/>
      <c r="H5" s="8"/>
      <c r="I5" s="8"/>
      <c r="J5" s="8"/>
      <c r="K5" s="8"/>
      <c r="L5" s="8"/>
      <c r="M5" s="9"/>
    </row>
    <row r="6" spans="1:17" ht="30" customHeight="1" x14ac:dyDescent="0.3">
      <c r="A6" s="1" t="s">
        <v>2</v>
      </c>
      <c r="B6" s="5">
        <v>8</v>
      </c>
      <c r="C6" s="6" t="s">
        <v>56</v>
      </c>
      <c r="D6" s="79" t="s">
        <v>26</v>
      </c>
      <c r="E6" s="73">
        <v>161</v>
      </c>
      <c r="F6" s="74"/>
      <c r="G6" s="75"/>
      <c r="H6" s="76">
        <v>175</v>
      </c>
      <c r="I6" s="77"/>
      <c r="J6" s="78"/>
      <c r="K6" s="73">
        <v>190</v>
      </c>
      <c r="L6" s="74"/>
      <c r="M6" s="75"/>
    </row>
    <row r="7" spans="1:17" ht="45.75" customHeight="1" thickBot="1" x14ac:dyDescent="0.35">
      <c r="A7" s="1" t="s">
        <v>3</v>
      </c>
      <c r="B7" s="10">
        <f>+B5+B6</f>
        <v>29.5</v>
      </c>
      <c r="C7" s="6" t="s">
        <v>56</v>
      </c>
      <c r="D7" s="80"/>
      <c r="E7" s="11" t="s">
        <v>27</v>
      </c>
      <c r="F7" s="12" t="s">
        <v>29</v>
      </c>
      <c r="G7" s="13" t="s">
        <v>28</v>
      </c>
      <c r="H7" s="11" t="s">
        <v>27</v>
      </c>
      <c r="I7" s="12" t="s">
        <v>29</v>
      </c>
      <c r="J7" s="13" t="s">
        <v>28</v>
      </c>
      <c r="K7" s="12" t="s">
        <v>27</v>
      </c>
      <c r="L7" s="12" t="s">
        <v>29</v>
      </c>
      <c r="M7" s="13" t="s">
        <v>28</v>
      </c>
    </row>
    <row r="8" spans="1:17" x14ac:dyDescent="0.3">
      <c r="D8" s="14">
        <v>48</v>
      </c>
      <c r="E8" s="15">
        <f>$D$8*E6*$B$9</f>
        <v>15456</v>
      </c>
      <c r="F8" s="16">
        <f>E8*75%-$B$5*100</f>
        <v>9442</v>
      </c>
      <c r="G8" s="17">
        <f>F8/$B$13</f>
        <v>5.452760452760453E-2</v>
      </c>
      <c r="H8" s="15">
        <f>$D$8*H6*$B$9</f>
        <v>16800</v>
      </c>
      <c r="I8" s="16">
        <f>H8*75%-$B$5*100</f>
        <v>10450</v>
      </c>
      <c r="J8" s="17">
        <f>I8/$B$13</f>
        <v>6.0348810348810351E-2</v>
      </c>
      <c r="K8" s="16">
        <f>$D$8*K6*$B$9</f>
        <v>18240</v>
      </c>
      <c r="L8" s="16">
        <f>K8*75%-100*$B$5</f>
        <v>11530</v>
      </c>
      <c r="M8" s="17">
        <f>L8/$B$13</f>
        <v>6.6585816585816582E-2</v>
      </c>
    </row>
    <row r="9" spans="1:17" x14ac:dyDescent="0.3">
      <c r="A9" s="1" t="s">
        <v>4</v>
      </c>
      <c r="B9" s="18">
        <v>2</v>
      </c>
      <c r="D9" s="14">
        <v>55</v>
      </c>
      <c r="E9" s="15">
        <f>$D$9*E6*$B$9</f>
        <v>17710</v>
      </c>
      <c r="F9" s="16">
        <f t="shared" ref="F9:F10" si="0">E9*75%-$B$5*100</f>
        <v>11132.5</v>
      </c>
      <c r="G9" s="17">
        <f t="shared" ref="G9:G10" si="1">F9/$B$13</f>
        <v>6.4290251790251787E-2</v>
      </c>
      <c r="H9" s="19">
        <f>$D$9*H6*$B$9</f>
        <v>19250</v>
      </c>
      <c r="I9" s="20">
        <f t="shared" ref="I9:I10" si="2">H9*75%-$B$5*100</f>
        <v>12287.5</v>
      </c>
      <c r="J9" s="21">
        <f t="shared" ref="J9:J10" si="3">I9/$B$13</f>
        <v>7.0960383460383455E-2</v>
      </c>
      <c r="K9" s="16">
        <f>$D$9*K6*$B$9</f>
        <v>20900</v>
      </c>
      <c r="L9" s="16">
        <f t="shared" ref="L9:L10" si="4">K9*75%-100*$B$5</f>
        <v>13525</v>
      </c>
      <c r="M9" s="17">
        <f t="shared" ref="M9:M10" si="5">L9/$B$13</f>
        <v>7.8106953106953106E-2</v>
      </c>
    </row>
    <row r="10" spans="1:17" ht="19.5" thickBot="1" x14ac:dyDescent="0.35">
      <c r="A10" s="1" t="s">
        <v>7</v>
      </c>
      <c r="B10" s="22">
        <v>55</v>
      </c>
      <c r="D10" s="23">
        <v>62</v>
      </c>
      <c r="E10" s="24">
        <f>$D$10*E6*$B$9</f>
        <v>19964</v>
      </c>
      <c r="F10" s="25">
        <f t="shared" si="0"/>
        <v>12823</v>
      </c>
      <c r="G10" s="26">
        <f t="shared" si="1"/>
        <v>7.4052899052899052E-2</v>
      </c>
      <c r="H10" s="24">
        <f>$D$10*H6*$B$9</f>
        <v>21700</v>
      </c>
      <c r="I10" s="25">
        <f t="shared" si="2"/>
        <v>14125</v>
      </c>
      <c r="J10" s="26">
        <f t="shared" si="3"/>
        <v>8.1571956571956566E-2</v>
      </c>
      <c r="K10" s="25">
        <f>$D$10*K6*$B$9</f>
        <v>23560</v>
      </c>
      <c r="L10" s="25">
        <f t="shared" si="4"/>
        <v>15520</v>
      </c>
      <c r="M10" s="26">
        <f t="shared" si="5"/>
        <v>8.962808962808963E-2</v>
      </c>
    </row>
    <row r="11" spans="1:17" x14ac:dyDescent="0.3">
      <c r="A11" s="1" t="s">
        <v>8</v>
      </c>
      <c r="B11" s="27">
        <v>175</v>
      </c>
      <c r="C11" s="1" t="s">
        <v>34</v>
      </c>
    </row>
    <row r="12" spans="1:17" ht="18.75" customHeight="1" x14ac:dyDescent="0.3">
      <c r="E12" s="84" t="s">
        <v>61</v>
      </c>
      <c r="F12" s="84"/>
      <c r="G12" s="84"/>
      <c r="H12" s="84"/>
      <c r="I12" s="84"/>
      <c r="J12" s="84"/>
      <c r="K12" s="84"/>
      <c r="L12" s="84"/>
      <c r="M12" s="84"/>
    </row>
    <row r="13" spans="1:17" x14ac:dyDescent="0.3">
      <c r="A13" s="1" t="s">
        <v>5</v>
      </c>
      <c r="B13" s="28">
        <v>173160</v>
      </c>
      <c r="E13" s="84"/>
      <c r="F13" s="84"/>
      <c r="G13" s="84"/>
      <c r="H13" s="84"/>
      <c r="I13" s="84"/>
      <c r="J13" s="84"/>
      <c r="K13" s="84"/>
      <c r="L13" s="84"/>
      <c r="M13" s="84"/>
    </row>
    <row r="14" spans="1:17" x14ac:dyDescent="0.3">
      <c r="E14" s="84"/>
      <c r="F14" s="84"/>
      <c r="G14" s="84"/>
      <c r="H14" s="84"/>
      <c r="I14" s="84"/>
      <c r="J14" s="84"/>
      <c r="K14" s="84"/>
      <c r="L14" s="84"/>
      <c r="M14" s="84"/>
    </row>
    <row r="15" spans="1:17" x14ac:dyDescent="0.3">
      <c r="A15" s="1" t="s">
        <v>6</v>
      </c>
      <c r="B15" s="22">
        <f>B9*B10*B11</f>
        <v>19250</v>
      </c>
      <c r="E15" s="84"/>
      <c r="F15" s="84"/>
      <c r="G15" s="84"/>
      <c r="H15" s="84"/>
      <c r="I15" s="84"/>
      <c r="J15" s="84"/>
      <c r="K15" s="84"/>
      <c r="L15" s="84"/>
      <c r="M15" s="84"/>
    </row>
    <row r="16" spans="1:17" x14ac:dyDescent="0.3">
      <c r="A16" s="1" t="s">
        <v>9</v>
      </c>
      <c r="B16" s="29">
        <f>+B15*0.25</f>
        <v>4812.5</v>
      </c>
      <c r="C16" s="1" t="s">
        <v>10</v>
      </c>
    </row>
    <row r="17" spans="1:13" ht="37.5" x14ac:dyDescent="0.3">
      <c r="A17" s="47" t="s">
        <v>11</v>
      </c>
      <c r="B17" s="29">
        <f>B5*100</f>
        <v>2150</v>
      </c>
      <c r="C17" s="1" t="s">
        <v>55</v>
      </c>
    </row>
    <row r="18" spans="1:13" ht="57" thickBot="1" x14ac:dyDescent="0.35">
      <c r="A18" s="30" t="s">
        <v>12</v>
      </c>
      <c r="B18" s="31">
        <f>+B15-B16-B17</f>
        <v>12287.5</v>
      </c>
    </row>
    <row r="19" spans="1:13" x14ac:dyDescent="0.3">
      <c r="A19" s="32"/>
      <c r="B19" s="33"/>
      <c r="D19" s="37" t="s">
        <v>18</v>
      </c>
      <c r="E19" s="38">
        <v>0.02</v>
      </c>
      <c r="F19" s="39" t="s">
        <v>19</v>
      </c>
    </row>
    <row r="20" spans="1:13" ht="57" thickBot="1" x14ac:dyDescent="0.35">
      <c r="A20" s="70" t="s">
        <v>63</v>
      </c>
      <c r="B20" s="34">
        <f>B18/B13</f>
        <v>7.0960383460383455E-2</v>
      </c>
      <c r="D20" s="40" t="s">
        <v>20</v>
      </c>
      <c r="E20" s="41">
        <v>30</v>
      </c>
      <c r="F20" s="42"/>
    </row>
    <row r="21" spans="1:13" x14ac:dyDescent="0.3">
      <c r="A21" s="70"/>
      <c r="D21" s="8"/>
      <c r="E21" s="71"/>
      <c r="F21" s="8"/>
    </row>
    <row r="22" spans="1:13" x14ac:dyDescent="0.3">
      <c r="A22" s="47" t="s">
        <v>57</v>
      </c>
      <c r="B22" s="29">
        <f>IF(B20&gt;8%,((B20-8%)/3)*B13,0)</f>
        <v>0</v>
      </c>
      <c r="D22" s="8"/>
      <c r="E22" s="71"/>
      <c r="F22" s="8"/>
    </row>
    <row r="23" spans="1:13" x14ac:dyDescent="0.3">
      <c r="A23" s="47"/>
      <c r="B23" s="72">
        <f>B20-B25</f>
        <v>0</v>
      </c>
      <c r="D23" s="8"/>
      <c r="E23" s="71"/>
      <c r="F23" s="8"/>
    </row>
    <row r="24" spans="1:13" ht="71.25" customHeight="1" thickBot="1" x14ac:dyDescent="0.35">
      <c r="A24" s="30" t="s">
        <v>65</v>
      </c>
      <c r="B24" s="31">
        <f>+B18-B22</f>
        <v>12287.5</v>
      </c>
      <c r="D24" s="8"/>
      <c r="E24" s="71"/>
      <c r="F24" s="8"/>
    </row>
    <row r="25" spans="1:13" ht="75" x14ac:dyDescent="0.3">
      <c r="A25" s="47" t="s">
        <v>64</v>
      </c>
      <c r="B25" s="34">
        <f>B24/B13</f>
        <v>7.0960383460383455E-2</v>
      </c>
      <c r="D25" s="8"/>
      <c r="E25" s="71"/>
      <c r="F25" s="8"/>
    </row>
    <row r="26" spans="1:13" x14ac:dyDescent="0.3">
      <c r="A26" s="70"/>
      <c r="D26" s="8"/>
      <c r="E26" s="71"/>
      <c r="F26" s="8"/>
    </row>
    <row r="27" spans="1:13" ht="19.5" thickBot="1" x14ac:dyDescent="0.35">
      <c r="F27" s="35"/>
    </row>
    <row r="28" spans="1:13" x14ac:dyDescent="0.3">
      <c r="A28" s="68" t="s">
        <v>13</v>
      </c>
      <c r="B28" s="68"/>
      <c r="C28" s="68"/>
      <c r="D28" s="85" t="s">
        <v>30</v>
      </c>
      <c r="E28" s="86"/>
      <c r="F28" s="86"/>
      <c r="G28" s="86"/>
      <c r="H28" s="86"/>
      <c r="I28" s="86"/>
      <c r="J28" s="86"/>
      <c r="K28" s="86"/>
      <c r="L28" s="86"/>
      <c r="M28" s="87"/>
    </row>
    <row r="29" spans="1:13" ht="19.5" thickBot="1" x14ac:dyDescent="0.35">
      <c r="D29" s="7"/>
      <c r="E29" s="8"/>
      <c r="F29" s="8"/>
      <c r="G29" s="8"/>
      <c r="H29" s="8"/>
      <c r="I29" s="8"/>
      <c r="J29" s="8"/>
      <c r="K29" s="8"/>
      <c r="L29" s="8"/>
      <c r="M29" s="9"/>
    </row>
    <row r="30" spans="1:13" ht="18.75" customHeight="1" x14ac:dyDescent="0.3">
      <c r="A30" s="1" t="s">
        <v>14</v>
      </c>
      <c r="B30" s="36">
        <v>0.5</v>
      </c>
      <c r="C30" s="36"/>
      <c r="D30" s="79" t="s">
        <v>26</v>
      </c>
      <c r="E30" s="73">
        <f>E6</f>
        <v>161</v>
      </c>
      <c r="F30" s="74"/>
      <c r="G30" s="75"/>
      <c r="H30" s="91">
        <f>H6</f>
        <v>175</v>
      </c>
      <c r="I30" s="92"/>
      <c r="J30" s="93"/>
      <c r="K30" s="74">
        <f>K6</f>
        <v>190</v>
      </c>
      <c r="L30" s="74"/>
      <c r="M30" s="75"/>
    </row>
    <row r="31" spans="1:13" ht="63.75" customHeight="1" thickBot="1" x14ac:dyDescent="0.35">
      <c r="A31" s="1" t="s">
        <v>15</v>
      </c>
      <c r="B31" s="29">
        <f>$B$13*$B$30</f>
        <v>86580</v>
      </c>
      <c r="C31" s="29"/>
      <c r="D31" s="80"/>
      <c r="E31" s="43" t="s">
        <v>32</v>
      </c>
      <c r="F31" s="44" t="s">
        <v>33</v>
      </c>
      <c r="G31" s="45" t="s">
        <v>28</v>
      </c>
      <c r="H31" s="43" t="s">
        <v>32</v>
      </c>
      <c r="I31" s="44" t="s">
        <v>33</v>
      </c>
      <c r="J31" s="45" t="s">
        <v>28</v>
      </c>
      <c r="K31" s="44" t="s">
        <v>32</v>
      </c>
      <c r="L31" s="44" t="s">
        <v>33</v>
      </c>
      <c r="M31" s="46" t="s">
        <v>28</v>
      </c>
    </row>
    <row r="32" spans="1:13" x14ac:dyDescent="0.3">
      <c r="A32" s="1" t="s">
        <v>16</v>
      </c>
      <c r="B32" s="29">
        <f>$B$13*(1-$B$30)</f>
        <v>86580</v>
      </c>
      <c r="C32" s="29"/>
      <c r="D32" s="14">
        <v>48</v>
      </c>
      <c r="E32" s="15">
        <f>F8</f>
        <v>9442</v>
      </c>
      <c r="F32" s="16">
        <f>E32-$B$35</f>
        <v>5576.2097278371721</v>
      </c>
      <c r="G32" s="17">
        <f>F32/$B$31</f>
        <v>6.4405286761806096E-2</v>
      </c>
      <c r="H32" s="15">
        <f>I8</f>
        <v>10450</v>
      </c>
      <c r="I32" s="16">
        <f>H32-$B$35</f>
        <v>6584.2097278371721</v>
      </c>
      <c r="J32" s="17">
        <f>I32/$B$31</f>
        <v>7.604769840421774E-2</v>
      </c>
      <c r="K32" s="16">
        <f>L8</f>
        <v>11530</v>
      </c>
      <c r="L32" s="16">
        <f>K32-$B$35</f>
        <v>7664.2097278371721</v>
      </c>
      <c r="M32" s="17">
        <f>L32/$B$31</f>
        <v>8.8521710878230214E-2</v>
      </c>
    </row>
    <row r="33" spans="1:13" x14ac:dyDescent="0.3">
      <c r="D33" s="14">
        <v>55</v>
      </c>
      <c r="E33" s="15">
        <f>F9</f>
        <v>11132.5</v>
      </c>
      <c r="F33" s="16">
        <f>E33-$B$35</f>
        <v>7266.7097278371721</v>
      </c>
      <c r="G33" s="17">
        <f t="shared" ref="G33:G34" si="6">F33/$B$31</f>
        <v>8.3930581287100625E-2</v>
      </c>
      <c r="H33" s="19">
        <f>I9</f>
        <v>12287.5</v>
      </c>
      <c r="I33" s="20">
        <f>H33-$B$35</f>
        <v>8421.709727837173</v>
      </c>
      <c r="J33" s="21">
        <f t="shared" ref="J33:J34" si="7">I33/$B$31</f>
        <v>9.7270844627363975E-2</v>
      </c>
      <c r="K33" s="16">
        <f>L9</f>
        <v>13525</v>
      </c>
      <c r="L33" s="16">
        <f>K33-$B$35</f>
        <v>9659.209727837173</v>
      </c>
      <c r="M33" s="17">
        <f t="shared" ref="M33:M34" si="8">L33/$B$31</f>
        <v>0.11156398392050326</v>
      </c>
    </row>
    <row r="34" spans="1:13" ht="57" thickBot="1" x14ac:dyDescent="0.35">
      <c r="A34" s="47" t="s">
        <v>12</v>
      </c>
      <c r="B34" s="29">
        <f>B24</f>
        <v>12287.5</v>
      </c>
      <c r="C34" s="29"/>
      <c r="D34" s="23">
        <v>62</v>
      </c>
      <c r="E34" s="24">
        <f>F10</f>
        <v>12823</v>
      </c>
      <c r="F34" s="25">
        <f>E34-$B$35</f>
        <v>8957.209727837173</v>
      </c>
      <c r="G34" s="26">
        <f t="shared" si="6"/>
        <v>0.10345587581239515</v>
      </c>
      <c r="H34" s="24">
        <f>I10</f>
        <v>14125</v>
      </c>
      <c r="I34" s="25">
        <f>H34-$B$35</f>
        <v>10259.209727837173</v>
      </c>
      <c r="J34" s="26">
        <f t="shared" si="7"/>
        <v>0.1184939908505102</v>
      </c>
      <c r="K34" s="25">
        <f>L10</f>
        <v>15520</v>
      </c>
      <c r="L34" s="25">
        <f>K34-$B$35</f>
        <v>11654.209727837173</v>
      </c>
      <c r="M34" s="26">
        <f t="shared" si="8"/>
        <v>0.13460625696277631</v>
      </c>
    </row>
    <row r="35" spans="1:13" ht="57" thickBot="1" x14ac:dyDescent="0.35">
      <c r="A35" s="47" t="s">
        <v>17</v>
      </c>
      <c r="B35" s="48">
        <f>-PMT(E19,E20,$B$32)</f>
        <v>3865.7902721628279</v>
      </c>
      <c r="C35" s="1" t="s">
        <v>24</v>
      </c>
    </row>
    <row r="36" spans="1:13" ht="57" thickBot="1" x14ac:dyDescent="0.35">
      <c r="A36" s="30" t="s">
        <v>21</v>
      </c>
      <c r="B36" s="31">
        <f>B34-B35</f>
        <v>8421.709727837173</v>
      </c>
      <c r="D36" s="85" t="s">
        <v>40</v>
      </c>
      <c r="E36" s="86"/>
      <c r="F36" s="86"/>
      <c r="G36" s="86"/>
      <c r="H36" s="86"/>
      <c r="I36" s="86"/>
      <c r="J36" s="86"/>
      <c r="K36" s="86"/>
      <c r="L36" s="86"/>
      <c r="M36" s="87"/>
    </row>
    <row r="37" spans="1:13" ht="19.5" thickBot="1" x14ac:dyDescent="0.35">
      <c r="A37" s="32"/>
      <c r="B37" s="33"/>
      <c r="D37" s="7"/>
      <c r="E37" s="8"/>
      <c r="F37" s="8"/>
      <c r="G37" s="8"/>
      <c r="H37" s="8"/>
      <c r="I37" s="8"/>
      <c r="J37" s="8"/>
      <c r="K37" s="8"/>
      <c r="L37" s="8"/>
      <c r="M37" s="9"/>
    </row>
    <row r="38" spans="1:13" ht="31.5" customHeight="1" x14ac:dyDescent="0.3">
      <c r="A38" s="49" t="s">
        <v>22</v>
      </c>
      <c r="B38" s="34">
        <f>B36/B31</f>
        <v>9.7270844627363975E-2</v>
      </c>
      <c r="D38" s="79" t="s">
        <v>39</v>
      </c>
      <c r="E38" s="88" t="s">
        <v>41</v>
      </c>
      <c r="F38" s="89"/>
      <c r="G38" s="90"/>
      <c r="H38" s="88" t="s">
        <v>42</v>
      </c>
      <c r="I38" s="89"/>
      <c r="J38" s="90"/>
      <c r="K38" s="88" t="s">
        <v>43</v>
      </c>
      <c r="L38" s="89"/>
      <c r="M38" s="90"/>
    </row>
    <row r="39" spans="1:13" ht="75.75" thickBot="1" x14ac:dyDescent="0.35">
      <c r="D39" s="80"/>
      <c r="E39" s="43" t="s">
        <v>32</v>
      </c>
      <c r="F39" s="44" t="s">
        <v>33</v>
      </c>
      <c r="G39" s="46" t="s">
        <v>28</v>
      </c>
      <c r="H39" s="43" t="s">
        <v>32</v>
      </c>
      <c r="I39" s="44" t="s">
        <v>33</v>
      </c>
      <c r="J39" s="46" t="s">
        <v>28</v>
      </c>
      <c r="K39" s="44" t="s">
        <v>32</v>
      </c>
      <c r="L39" s="44" t="s">
        <v>33</v>
      </c>
      <c r="M39" s="46" t="s">
        <v>28</v>
      </c>
    </row>
    <row r="40" spans="1:13" x14ac:dyDescent="0.3">
      <c r="A40" s="1" t="s">
        <v>23</v>
      </c>
      <c r="B40" s="22">
        <f>B35-$B$32*$E$19</f>
        <v>2134.1902721628276</v>
      </c>
      <c r="C40" s="1" t="s">
        <v>24</v>
      </c>
      <c r="D40" s="14">
        <v>48</v>
      </c>
      <c r="E40" s="15">
        <f t="shared" ref="E40:F42" si="9">H32</f>
        <v>10450</v>
      </c>
      <c r="F40" s="16">
        <f t="shared" si="9"/>
        <v>6584.2097278371721</v>
      </c>
      <c r="G40" s="17">
        <f>F40/$B$31</f>
        <v>7.604769840421774E-2</v>
      </c>
      <c r="H40" s="15">
        <f>H32</f>
        <v>10450</v>
      </c>
      <c r="I40" s="16">
        <f>H40-((3%+$E$19)*$B$32)</f>
        <v>6121</v>
      </c>
      <c r="J40" s="17">
        <f>I40/$B$31</f>
        <v>7.06976206976207E-2</v>
      </c>
      <c r="K40" s="16">
        <f>H32</f>
        <v>10450</v>
      </c>
      <c r="L40" s="16">
        <f>K40-($B$32*($E$19+6%))</f>
        <v>3523.5999999999995</v>
      </c>
      <c r="M40" s="17">
        <f>L40/$B$31</f>
        <v>4.0697620697620694E-2</v>
      </c>
    </row>
    <row r="41" spans="1:13" x14ac:dyDescent="0.3">
      <c r="D41" s="14">
        <v>55</v>
      </c>
      <c r="E41" s="19">
        <f t="shared" si="9"/>
        <v>12287.5</v>
      </c>
      <c r="F41" s="20">
        <f t="shared" si="9"/>
        <v>8421.709727837173</v>
      </c>
      <c r="G41" s="21">
        <f>F41/$B$31</f>
        <v>9.7270844627363975E-2</v>
      </c>
      <c r="H41" s="16">
        <f>H33</f>
        <v>12287.5</v>
      </c>
      <c r="I41" s="16">
        <f>H41-((3%+$E$19)*$B$32)</f>
        <v>7958.5</v>
      </c>
      <c r="J41" s="17">
        <f>I41/$B$31</f>
        <v>9.1920766920766922E-2</v>
      </c>
      <c r="K41" s="16">
        <f>H33</f>
        <v>12287.5</v>
      </c>
      <c r="L41" s="16">
        <f>K41-($B$32*($E$19+6%))</f>
        <v>5361.0999999999995</v>
      </c>
      <c r="M41" s="17">
        <f t="shared" ref="M41:M42" si="10">L41/$B$31</f>
        <v>6.1920766920766916E-2</v>
      </c>
    </row>
    <row r="42" spans="1:13" ht="19.5" thickBot="1" x14ac:dyDescent="0.35">
      <c r="A42" s="2" t="s">
        <v>25</v>
      </c>
      <c r="B42" s="50">
        <f>+B36+B40</f>
        <v>10555.900000000001</v>
      </c>
      <c r="D42" s="23">
        <v>62</v>
      </c>
      <c r="E42" s="24">
        <f t="shared" si="9"/>
        <v>14125</v>
      </c>
      <c r="F42" s="25">
        <f t="shared" si="9"/>
        <v>10259.209727837173</v>
      </c>
      <c r="G42" s="26">
        <f>F42/$B$31</f>
        <v>0.1184939908505102</v>
      </c>
      <c r="H42" s="24">
        <f>H34</f>
        <v>14125</v>
      </c>
      <c r="I42" s="25">
        <f>H42-((3%+$E$19)*$B$32)</f>
        <v>9796</v>
      </c>
      <c r="J42" s="26">
        <f>I42/$B$31</f>
        <v>0.11314391314391314</v>
      </c>
      <c r="K42" s="25">
        <f>H34</f>
        <v>14125</v>
      </c>
      <c r="L42" s="25">
        <f>K42-($B$32*($E$19+6%))</f>
        <v>7198.5999999999995</v>
      </c>
      <c r="M42" s="26">
        <f t="shared" si="10"/>
        <v>8.3143913143913131E-2</v>
      </c>
    </row>
    <row r="44" spans="1:13" x14ac:dyDescent="0.3">
      <c r="A44" s="2" t="s">
        <v>25</v>
      </c>
      <c r="B44" s="51">
        <f>B42/$B$31</f>
        <v>0.12192076692076693</v>
      </c>
    </row>
    <row r="46" spans="1:13" x14ac:dyDescent="0.3">
      <c r="A46" s="52"/>
      <c r="E46" s="53"/>
      <c r="F46" s="53"/>
      <c r="G46" s="53"/>
      <c r="H46" s="53"/>
      <c r="I46" s="53"/>
      <c r="J46" s="53"/>
      <c r="K46" s="53"/>
      <c r="L46" s="53"/>
      <c r="M46" s="53"/>
    </row>
    <row r="47" spans="1:13" x14ac:dyDescent="0.3">
      <c r="A47" s="54" t="s">
        <v>35</v>
      </c>
      <c r="L47" s="53"/>
      <c r="M47" s="53"/>
    </row>
    <row r="48" spans="1:13" x14ac:dyDescent="0.3">
      <c r="A48" s="81" t="s">
        <v>44</v>
      </c>
      <c r="B48" s="81"/>
      <c r="C48" s="81"/>
      <c r="D48" s="81"/>
      <c r="E48" s="81"/>
      <c r="F48" s="81"/>
      <c r="G48" s="81"/>
      <c r="H48" s="81"/>
      <c r="I48" s="81"/>
      <c r="J48" s="81"/>
      <c r="K48" s="81"/>
      <c r="L48" s="81"/>
      <c r="M48" s="81"/>
    </row>
    <row r="49" spans="1:16" x14ac:dyDescent="0.3">
      <c r="A49" s="81"/>
      <c r="B49" s="81"/>
      <c r="C49" s="81"/>
      <c r="D49" s="81"/>
      <c r="E49" s="81"/>
      <c r="F49" s="81"/>
      <c r="G49" s="81"/>
      <c r="H49" s="81"/>
      <c r="I49" s="81"/>
      <c r="J49" s="81"/>
      <c r="K49" s="81"/>
      <c r="L49" s="81"/>
      <c r="M49" s="81"/>
    </row>
    <row r="50" spans="1:16" x14ac:dyDescent="0.3">
      <c r="A50" s="55" t="s">
        <v>45</v>
      </c>
      <c r="B50" s="8"/>
      <c r="C50" s="8"/>
      <c r="D50" s="8"/>
      <c r="E50" s="8"/>
      <c r="F50" s="8"/>
      <c r="G50" s="8"/>
      <c r="H50" s="8"/>
      <c r="I50" s="8"/>
      <c r="J50" s="56"/>
      <c r="K50" s="56"/>
      <c r="L50" s="53"/>
      <c r="M50" s="53"/>
    </row>
    <row r="51" spans="1:16" x14ac:dyDescent="0.3">
      <c r="A51" s="57" t="s">
        <v>46</v>
      </c>
      <c r="J51" s="58"/>
      <c r="K51" s="58"/>
      <c r="L51" s="53"/>
    </row>
    <row r="52" spans="1:16" x14ac:dyDescent="0.3">
      <c r="A52" s="59" t="s">
        <v>47</v>
      </c>
      <c r="L52" s="53"/>
      <c r="M52" s="53"/>
    </row>
    <row r="53" spans="1:16" x14ac:dyDescent="0.3">
      <c r="A53" s="59" t="s">
        <v>48</v>
      </c>
      <c r="L53" s="53"/>
      <c r="M53" s="53"/>
    </row>
    <row r="54" spans="1:16" x14ac:dyDescent="0.3">
      <c r="A54" s="59" t="s">
        <v>49</v>
      </c>
      <c r="L54" s="53"/>
      <c r="M54" s="53"/>
      <c r="O54" s="53"/>
    </row>
    <row r="55" spans="1:16" x14ac:dyDescent="0.3">
      <c r="A55" s="59" t="s">
        <v>36</v>
      </c>
      <c r="L55" s="53"/>
      <c r="M55" s="53"/>
    </row>
    <row r="56" spans="1:16" x14ac:dyDescent="0.3">
      <c r="A56" s="59" t="s">
        <v>37</v>
      </c>
      <c r="L56" s="53"/>
      <c r="M56" s="53"/>
    </row>
    <row r="57" spans="1:16" x14ac:dyDescent="0.3">
      <c r="A57" s="59" t="s">
        <v>50</v>
      </c>
      <c r="B57" s="60"/>
      <c r="C57" s="60"/>
      <c r="D57" s="60"/>
      <c r="E57" s="60"/>
      <c r="F57" s="60"/>
      <c r="G57" s="60"/>
      <c r="H57" s="60"/>
      <c r="I57" s="60"/>
      <c r="J57" s="60"/>
      <c r="K57" s="60"/>
      <c r="L57" s="61"/>
      <c r="M57" s="61"/>
    </row>
    <row r="58" spans="1:16" x14ac:dyDescent="0.3">
      <c r="A58" s="62" t="s">
        <v>51</v>
      </c>
      <c r="B58" s="60"/>
      <c r="C58" s="60"/>
      <c r="D58" s="60"/>
      <c r="E58" s="60"/>
      <c r="F58" s="60"/>
      <c r="G58" s="60"/>
      <c r="H58" s="60"/>
      <c r="I58" s="60"/>
      <c r="J58" s="60"/>
      <c r="K58" s="60"/>
      <c r="L58" s="61"/>
      <c r="M58" s="61"/>
    </row>
    <row r="59" spans="1:16" x14ac:dyDescent="0.3">
      <c r="A59" s="82" t="s">
        <v>38</v>
      </c>
      <c r="B59" s="82"/>
      <c r="C59" s="82"/>
      <c r="D59" s="82"/>
      <c r="E59" s="82"/>
      <c r="F59" s="82"/>
      <c r="G59" s="82"/>
      <c r="H59" s="82"/>
      <c r="I59" s="82"/>
      <c r="J59" s="82"/>
      <c r="K59" s="82"/>
      <c r="L59" s="82"/>
      <c r="M59" s="82"/>
    </row>
    <row r="60" spans="1:16" x14ac:dyDescent="0.3">
      <c r="A60" s="82"/>
      <c r="B60" s="82"/>
      <c r="C60" s="82"/>
      <c r="D60" s="82"/>
      <c r="E60" s="82"/>
      <c r="F60" s="82"/>
      <c r="G60" s="82"/>
      <c r="H60" s="82"/>
      <c r="I60" s="82"/>
      <c r="J60" s="82"/>
      <c r="K60" s="82"/>
      <c r="L60" s="82"/>
      <c r="M60" s="82"/>
    </row>
    <row r="61" spans="1:16" x14ac:dyDescent="0.3">
      <c r="A61" s="62" t="s">
        <v>52</v>
      </c>
      <c r="D61" s="53"/>
      <c r="E61" s="63"/>
      <c r="F61" s="64"/>
      <c r="G61" s="64"/>
      <c r="K61" s="53"/>
      <c r="L61" s="53"/>
    </row>
    <row r="62" spans="1:16" x14ac:dyDescent="0.3">
      <c r="A62" s="65" t="s">
        <v>53</v>
      </c>
      <c r="D62" s="53"/>
      <c r="E62" s="53"/>
      <c r="F62" s="64"/>
      <c r="G62" s="64"/>
      <c r="I62" s="63"/>
      <c r="K62" s="53"/>
      <c r="L62" s="53"/>
    </row>
    <row r="63" spans="1:16" x14ac:dyDescent="0.3">
      <c r="A63" s="65" t="s">
        <v>58</v>
      </c>
      <c r="C63" s="63"/>
      <c r="D63" s="63"/>
      <c r="E63" s="63"/>
      <c r="I63" s="63"/>
      <c r="K63" s="63"/>
      <c r="L63" s="63"/>
      <c r="M63" s="63"/>
    </row>
    <row r="64" spans="1:16" x14ac:dyDescent="0.3">
      <c r="A64" s="66" t="s">
        <v>59</v>
      </c>
      <c r="B64" s="67"/>
      <c r="C64" s="67"/>
      <c r="D64" s="67"/>
      <c r="E64" s="67"/>
      <c r="F64" s="67"/>
      <c r="G64" s="67"/>
      <c r="H64" s="67"/>
      <c r="I64" s="67"/>
      <c r="J64" s="67"/>
      <c r="K64" s="67"/>
      <c r="L64" s="67"/>
      <c r="M64" s="67"/>
      <c r="N64" s="67"/>
      <c r="O64" s="67"/>
      <c r="P64" s="67"/>
    </row>
    <row r="65" spans="1:16" x14ac:dyDescent="0.3">
      <c r="A65" s="66" t="s">
        <v>54</v>
      </c>
      <c r="B65" s="67"/>
      <c r="C65" s="67"/>
      <c r="D65" s="67"/>
      <c r="E65" s="67"/>
      <c r="F65" s="67"/>
      <c r="G65" s="67"/>
      <c r="H65" s="67"/>
      <c r="I65" s="67"/>
      <c r="J65" s="67"/>
      <c r="K65" s="67"/>
      <c r="L65" s="67"/>
      <c r="M65" s="67"/>
      <c r="N65" s="67"/>
      <c r="O65" s="67"/>
      <c r="P65" s="67"/>
    </row>
    <row r="66" spans="1:16" x14ac:dyDescent="0.3">
      <c r="A66" s="66"/>
      <c r="B66" s="67"/>
      <c r="C66" s="67"/>
      <c r="D66" s="67"/>
      <c r="E66" s="67"/>
      <c r="F66" s="67"/>
      <c r="G66" s="67"/>
      <c r="H66" s="67"/>
      <c r="I66" s="67"/>
      <c r="J66" s="67"/>
      <c r="K66" s="67"/>
      <c r="L66" s="67"/>
      <c r="M66" s="67"/>
      <c r="N66" s="67"/>
      <c r="O66" s="67"/>
      <c r="P66" s="67"/>
    </row>
    <row r="67" spans="1:16" x14ac:dyDescent="0.3">
      <c r="A67" s="67"/>
      <c r="B67" s="67"/>
      <c r="C67" s="67"/>
      <c r="D67" s="67"/>
      <c r="E67" s="67"/>
      <c r="F67" s="67"/>
      <c r="G67" s="67"/>
      <c r="H67" s="67"/>
      <c r="I67" s="67"/>
      <c r="J67" s="67"/>
      <c r="K67" s="67"/>
      <c r="L67" s="67"/>
      <c r="M67" s="67"/>
      <c r="N67" s="67"/>
      <c r="O67" s="67"/>
      <c r="P67" s="67"/>
    </row>
    <row r="68" spans="1:16" x14ac:dyDescent="0.3">
      <c r="A68" s="67"/>
      <c r="B68" s="67"/>
      <c r="C68" s="67"/>
      <c r="D68" s="67"/>
      <c r="E68" s="67"/>
      <c r="F68" s="67"/>
      <c r="G68" s="67"/>
      <c r="H68" s="67"/>
      <c r="I68" s="67"/>
      <c r="J68" s="67"/>
      <c r="K68" s="67"/>
      <c r="L68" s="67"/>
      <c r="M68" s="67"/>
      <c r="N68" s="67"/>
      <c r="O68" s="67"/>
      <c r="P68" s="67"/>
    </row>
    <row r="69" spans="1:16" x14ac:dyDescent="0.3">
      <c r="A69" s="67"/>
      <c r="B69" s="67"/>
      <c r="C69" s="67"/>
      <c r="D69" s="67"/>
      <c r="E69" s="67"/>
      <c r="F69" s="67"/>
      <c r="G69" s="67"/>
      <c r="H69" s="67"/>
      <c r="I69" s="67"/>
      <c r="J69" s="67"/>
      <c r="K69" s="67"/>
      <c r="L69" s="67"/>
      <c r="M69" s="67"/>
      <c r="N69" s="67"/>
      <c r="O69" s="67"/>
      <c r="P69" s="67"/>
    </row>
    <row r="70" spans="1:16" x14ac:dyDescent="0.3">
      <c r="A70" s="67"/>
      <c r="B70" s="67"/>
      <c r="C70" s="67"/>
      <c r="D70" s="67"/>
      <c r="E70" s="67"/>
      <c r="F70" s="67"/>
      <c r="G70" s="67"/>
      <c r="H70" s="67"/>
      <c r="I70" s="67"/>
      <c r="J70" s="67"/>
      <c r="K70" s="67"/>
      <c r="L70" s="67"/>
      <c r="M70" s="67"/>
      <c r="N70" s="67"/>
      <c r="O70" s="67"/>
      <c r="P70" s="67"/>
    </row>
    <row r="71" spans="1:16" x14ac:dyDescent="0.3">
      <c r="A71" s="67"/>
      <c r="B71" s="67"/>
      <c r="C71" s="67"/>
      <c r="D71" s="67"/>
      <c r="E71" s="67"/>
      <c r="F71" s="67"/>
      <c r="G71" s="67"/>
      <c r="H71" s="67"/>
      <c r="I71" s="67"/>
      <c r="J71" s="67"/>
      <c r="K71" s="67"/>
      <c r="L71" s="67"/>
      <c r="M71" s="67"/>
      <c r="N71" s="67"/>
      <c r="O71" s="67"/>
      <c r="P71" s="67"/>
    </row>
    <row r="72" spans="1:16" x14ac:dyDescent="0.3">
      <c r="A72" s="67"/>
      <c r="B72" s="67"/>
      <c r="C72" s="67"/>
      <c r="D72" s="67"/>
      <c r="E72" s="67"/>
      <c r="F72" s="67"/>
      <c r="G72" s="67"/>
      <c r="H72" s="67"/>
      <c r="I72" s="67"/>
      <c r="J72" s="67"/>
      <c r="K72" s="67"/>
      <c r="L72" s="67"/>
      <c r="M72" s="67"/>
      <c r="N72" s="67"/>
      <c r="O72" s="67"/>
      <c r="P72" s="67"/>
    </row>
    <row r="73" spans="1:16" x14ac:dyDescent="0.3">
      <c r="A73" s="67"/>
      <c r="B73" s="67"/>
      <c r="C73" s="67"/>
      <c r="D73" s="67"/>
      <c r="E73" s="67"/>
      <c r="F73" s="67"/>
      <c r="G73" s="67"/>
      <c r="H73" s="67"/>
      <c r="I73" s="67"/>
      <c r="J73" s="67"/>
      <c r="K73" s="67"/>
      <c r="L73" s="67"/>
      <c r="M73" s="67"/>
      <c r="N73" s="67"/>
      <c r="O73" s="67"/>
      <c r="P73" s="67"/>
    </row>
    <row r="74" spans="1:16" x14ac:dyDescent="0.3">
      <c r="D74" s="67"/>
      <c r="E74" s="69"/>
      <c r="F74" s="69"/>
      <c r="G74" s="69"/>
      <c r="H74" s="69"/>
    </row>
    <row r="75" spans="1:16" x14ac:dyDescent="0.3">
      <c r="D75" s="67"/>
      <c r="E75" s="69"/>
      <c r="F75" s="69"/>
      <c r="G75" s="69"/>
      <c r="H75" s="69"/>
    </row>
    <row r="76" spans="1:16" x14ac:dyDescent="0.3">
      <c r="D76" s="67"/>
      <c r="E76" s="69"/>
      <c r="F76" s="69"/>
      <c r="G76" s="69"/>
      <c r="H76" s="69"/>
    </row>
    <row r="77" spans="1:16" x14ac:dyDescent="0.3">
      <c r="D77" s="67"/>
      <c r="E77" s="69"/>
      <c r="F77" s="69"/>
      <c r="G77" s="69"/>
      <c r="H77" s="69"/>
    </row>
    <row r="78" spans="1:16" x14ac:dyDescent="0.3">
      <c r="D78" s="67"/>
      <c r="E78" s="69"/>
      <c r="F78" s="69"/>
      <c r="G78" s="69"/>
      <c r="H78" s="69"/>
    </row>
    <row r="79" spans="1:16" x14ac:dyDescent="0.3">
      <c r="D79" s="67"/>
      <c r="E79" s="69"/>
      <c r="F79" s="69"/>
      <c r="G79" s="69"/>
      <c r="H79" s="69"/>
    </row>
    <row r="80" spans="1:16" x14ac:dyDescent="0.3">
      <c r="D80" s="67"/>
      <c r="E80" s="69"/>
      <c r="F80" s="69"/>
      <c r="G80" s="69"/>
      <c r="H80" s="69"/>
    </row>
    <row r="81" spans="4:8" x14ac:dyDescent="0.3">
      <c r="D81" s="67"/>
      <c r="E81" s="69"/>
      <c r="F81" s="69"/>
      <c r="G81" s="69"/>
      <c r="H81" s="69"/>
    </row>
    <row r="82" spans="4:8" x14ac:dyDescent="0.3">
      <c r="D82" s="67"/>
      <c r="E82" s="69"/>
      <c r="F82" s="69"/>
      <c r="G82" s="69"/>
      <c r="H82" s="69"/>
    </row>
    <row r="83" spans="4:8" x14ac:dyDescent="0.3">
      <c r="D83" s="67"/>
      <c r="E83" s="69"/>
      <c r="F83" s="69"/>
      <c r="G83" s="69"/>
      <c r="H83" s="69"/>
    </row>
    <row r="84" spans="4:8" x14ac:dyDescent="0.3">
      <c r="D84" s="67"/>
      <c r="E84" s="69"/>
      <c r="F84" s="69"/>
      <c r="G84" s="69"/>
      <c r="H84" s="69"/>
    </row>
    <row r="85" spans="4:8" x14ac:dyDescent="0.3">
      <c r="D85" s="67"/>
      <c r="E85" s="69"/>
      <c r="F85" s="69"/>
      <c r="G85" s="69"/>
      <c r="H85" s="69"/>
    </row>
    <row r="86" spans="4:8" x14ac:dyDescent="0.3">
      <c r="D86" s="67"/>
      <c r="E86" s="69"/>
      <c r="F86" s="69"/>
      <c r="G86" s="69"/>
      <c r="H86" s="69"/>
    </row>
    <row r="87" spans="4:8" x14ac:dyDescent="0.3">
      <c r="D87" s="67"/>
      <c r="E87" s="69"/>
      <c r="F87" s="69"/>
      <c r="G87" s="69"/>
      <c r="H87" s="69"/>
    </row>
    <row r="88" spans="4:8" x14ac:dyDescent="0.3">
      <c r="D88" s="67"/>
      <c r="E88" s="69"/>
      <c r="F88" s="69"/>
      <c r="G88" s="69"/>
      <c r="H88" s="69"/>
    </row>
    <row r="89" spans="4:8" x14ac:dyDescent="0.3">
      <c r="D89" s="67"/>
      <c r="E89" s="69"/>
      <c r="F89" s="69"/>
      <c r="G89" s="69"/>
      <c r="H89" s="69"/>
    </row>
    <row r="90" spans="4:8" x14ac:dyDescent="0.3">
      <c r="D90" s="67"/>
      <c r="E90" s="69"/>
      <c r="F90" s="69"/>
      <c r="G90" s="69"/>
      <c r="H90" s="69"/>
    </row>
    <row r="91" spans="4:8" x14ac:dyDescent="0.3">
      <c r="D91" s="67"/>
      <c r="E91" s="69"/>
      <c r="F91" s="69"/>
      <c r="G91" s="69"/>
      <c r="H91" s="69"/>
    </row>
    <row r="92" spans="4:8" x14ac:dyDescent="0.3">
      <c r="D92" s="67"/>
      <c r="E92" s="69"/>
      <c r="F92" s="69"/>
      <c r="G92" s="69"/>
      <c r="H92" s="69"/>
    </row>
    <row r="93" spans="4:8" x14ac:dyDescent="0.3">
      <c r="D93" s="67"/>
      <c r="E93" s="69"/>
      <c r="F93" s="69"/>
      <c r="G93" s="69"/>
      <c r="H93" s="69"/>
    </row>
    <row r="94" spans="4:8" x14ac:dyDescent="0.3">
      <c r="D94" s="67"/>
      <c r="E94" s="69"/>
      <c r="F94" s="69"/>
      <c r="G94" s="69"/>
      <c r="H94" s="69"/>
    </row>
    <row r="95" spans="4:8" x14ac:dyDescent="0.3">
      <c r="D95" s="67"/>
      <c r="E95" s="69"/>
      <c r="F95" s="69"/>
      <c r="G95" s="69"/>
      <c r="H95" s="69"/>
    </row>
    <row r="96" spans="4:8" x14ac:dyDescent="0.3">
      <c r="D96" s="67"/>
      <c r="E96" s="69"/>
      <c r="F96" s="69"/>
      <c r="G96" s="69"/>
      <c r="H96" s="69"/>
    </row>
    <row r="97" spans="4:8" x14ac:dyDescent="0.3">
      <c r="D97" s="67"/>
      <c r="E97" s="69"/>
      <c r="F97" s="69"/>
      <c r="G97" s="69"/>
      <c r="H97" s="69"/>
    </row>
    <row r="98" spans="4:8" x14ac:dyDescent="0.3">
      <c r="D98" s="67"/>
      <c r="E98" s="69"/>
      <c r="F98" s="69"/>
      <c r="G98" s="69"/>
      <c r="H98" s="69"/>
    </row>
    <row r="99" spans="4:8" x14ac:dyDescent="0.3">
      <c r="D99" s="67"/>
      <c r="E99" s="69"/>
      <c r="F99" s="69"/>
      <c r="G99" s="69"/>
      <c r="H99" s="69"/>
    </row>
    <row r="100" spans="4:8" x14ac:dyDescent="0.3">
      <c r="D100" s="67"/>
      <c r="E100" s="69"/>
      <c r="F100" s="69"/>
      <c r="G100" s="69"/>
      <c r="H100" s="69"/>
    </row>
    <row r="101" spans="4:8" x14ac:dyDescent="0.3">
      <c r="D101" s="67"/>
      <c r="E101" s="69"/>
      <c r="F101" s="69"/>
      <c r="G101" s="69"/>
      <c r="H101" s="69"/>
    </row>
    <row r="102" spans="4:8" x14ac:dyDescent="0.3">
      <c r="D102" s="67"/>
      <c r="E102" s="69"/>
      <c r="F102" s="69"/>
      <c r="G102" s="69"/>
      <c r="H102" s="69"/>
    </row>
    <row r="103" spans="4:8" x14ac:dyDescent="0.3">
      <c r="D103" s="67"/>
      <c r="E103" s="69"/>
      <c r="F103" s="69"/>
      <c r="G103" s="69"/>
      <c r="H103" s="69"/>
    </row>
    <row r="104" spans="4:8" x14ac:dyDescent="0.3">
      <c r="D104" s="67"/>
      <c r="E104" s="69"/>
      <c r="F104" s="69"/>
      <c r="G104" s="69"/>
      <c r="H104" s="69"/>
    </row>
    <row r="105" spans="4:8" x14ac:dyDescent="0.3">
      <c r="D105" s="67"/>
      <c r="E105" s="69"/>
      <c r="F105" s="69"/>
      <c r="G105" s="69"/>
      <c r="H105" s="69"/>
    </row>
    <row r="106" spans="4:8" x14ac:dyDescent="0.3">
      <c r="D106" s="67"/>
      <c r="E106" s="69"/>
      <c r="F106" s="69"/>
      <c r="G106" s="69"/>
      <c r="H106" s="69"/>
    </row>
    <row r="107" spans="4:8" x14ac:dyDescent="0.3">
      <c r="D107" s="67"/>
      <c r="E107" s="69"/>
      <c r="F107" s="69"/>
      <c r="G107" s="69"/>
      <c r="H107" s="69"/>
    </row>
    <row r="108" spans="4:8" x14ac:dyDescent="0.3">
      <c r="D108" s="67"/>
      <c r="E108" s="69"/>
      <c r="F108" s="69"/>
      <c r="G108" s="69"/>
      <c r="H108" s="69"/>
    </row>
    <row r="109" spans="4:8" x14ac:dyDescent="0.3">
      <c r="D109" s="67"/>
      <c r="E109" s="69"/>
      <c r="F109" s="69"/>
      <c r="G109" s="69"/>
      <c r="H109" s="69"/>
    </row>
    <row r="110" spans="4:8" x14ac:dyDescent="0.3">
      <c r="D110" s="67"/>
      <c r="E110" s="69"/>
      <c r="F110" s="69"/>
      <c r="G110" s="69"/>
      <c r="H110" s="69"/>
    </row>
    <row r="111" spans="4:8" x14ac:dyDescent="0.3">
      <c r="D111" s="67"/>
      <c r="E111" s="69"/>
      <c r="F111" s="69"/>
      <c r="G111" s="69"/>
      <c r="H111" s="69"/>
    </row>
    <row r="112" spans="4:8" x14ac:dyDescent="0.3">
      <c r="D112" s="67"/>
      <c r="E112" s="69"/>
      <c r="F112" s="69"/>
      <c r="G112" s="69"/>
      <c r="H112" s="69"/>
    </row>
    <row r="113" spans="4:8" x14ac:dyDescent="0.3">
      <c r="D113" s="67"/>
      <c r="E113" s="69"/>
      <c r="F113" s="69"/>
      <c r="G113" s="69"/>
      <c r="H113" s="69"/>
    </row>
    <row r="114" spans="4:8" x14ac:dyDescent="0.3">
      <c r="D114" s="67"/>
      <c r="E114" s="69"/>
      <c r="F114" s="69"/>
      <c r="G114" s="69"/>
      <c r="H114" s="69"/>
    </row>
    <row r="115" spans="4:8" x14ac:dyDescent="0.3">
      <c r="D115" s="67"/>
      <c r="E115" s="69"/>
      <c r="F115" s="69"/>
      <c r="G115" s="69"/>
      <c r="H115" s="69"/>
    </row>
    <row r="116" spans="4:8" x14ac:dyDescent="0.3">
      <c r="D116" s="67"/>
      <c r="E116" s="69"/>
      <c r="F116" s="69"/>
      <c r="G116" s="69"/>
      <c r="H116" s="69"/>
    </row>
    <row r="117" spans="4:8" x14ac:dyDescent="0.3">
      <c r="D117" s="67"/>
      <c r="E117" s="69"/>
      <c r="F117" s="69"/>
      <c r="G117" s="69"/>
      <c r="H117" s="69"/>
    </row>
    <row r="118" spans="4:8" x14ac:dyDescent="0.3">
      <c r="D118" s="67"/>
      <c r="E118" s="69"/>
      <c r="F118" s="69"/>
      <c r="G118" s="69"/>
      <c r="H118" s="69"/>
    </row>
    <row r="119" spans="4:8" x14ac:dyDescent="0.3">
      <c r="D119" s="67"/>
      <c r="E119" s="69"/>
      <c r="F119" s="69"/>
      <c r="G119" s="69"/>
      <c r="H119" s="69"/>
    </row>
    <row r="120" spans="4:8" x14ac:dyDescent="0.3">
      <c r="D120" s="69"/>
      <c r="E120" s="69"/>
      <c r="F120" s="69"/>
      <c r="G120" s="69"/>
    </row>
  </sheetData>
  <mergeCells count="19">
    <mergeCell ref="A59:M60"/>
    <mergeCell ref="A2:M2"/>
    <mergeCell ref="E12:M15"/>
    <mergeCell ref="D36:M36"/>
    <mergeCell ref="D38:D39"/>
    <mergeCell ref="E38:G38"/>
    <mergeCell ref="H38:J38"/>
    <mergeCell ref="K38:M38"/>
    <mergeCell ref="D28:M28"/>
    <mergeCell ref="D30:D31"/>
    <mergeCell ref="E30:G30"/>
    <mergeCell ref="H30:J30"/>
    <mergeCell ref="K30:M30"/>
    <mergeCell ref="D4:M4"/>
    <mergeCell ref="E6:G6"/>
    <mergeCell ref="H6:J6"/>
    <mergeCell ref="K6:M6"/>
    <mergeCell ref="D6:D7"/>
    <mergeCell ref="A48:M49"/>
  </mergeCells>
  <pageMargins left="0.25" right="0.25" top="0.75" bottom="0.75" header="0.3" footer="0.3"/>
  <pageSetup paperSize="9" scale="4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rightToLeft="1" workbookViewId="0"/>
  </sheetViews>
  <sheetFormatPr defaultRowHeight="14.2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גיליון1</vt:lpstr>
      <vt:lpstr>גיליון2</vt:lpstr>
      <vt:lpstr>גיליון3</vt:lpstr>
      <vt:lpstr>גיליון1!Print_Area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אירית הרוש</cp:lastModifiedBy>
  <cp:lastPrinted>2018-01-11T09:31:42Z</cp:lastPrinted>
  <dcterms:created xsi:type="dcterms:W3CDTF">2017-11-19T12:11:51Z</dcterms:created>
  <dcterms:modified xsi:type="dcterms:W3CDTF">2018-11-19T20:41:18Z</dcterms:modified>
</cp:coreProperties>
</file>